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/Downloads/"/>
    </mc:Choice>
  </mc:AlternateContent>
  <xr:revisionPtr revIDLastSave="0" documentId="13_ncr:1_{635637B7-3534-3244-92D0-02B435569805}" xr6:coauthVersionLast="45" xr6:coauthVersionMax="45" xr10:uidLastSave="{00000000-0000-0000-0000-000000000000}"/>
  <bookViews>
    <workbookView xWindow="380" yWindow="440" windowWidth="28040" windowHeight="16360" activeTab="1" xr2:uid="{B2FC6E25-F226-FE4B-86ED-9EA8FFF614F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2" l="1"/>
  <c r="D47" i="2"/>
  <c r="D46" i="2"/>
  <c r="D45" i="2"/>
  <c r="D44" i="2"/>
  <c r="D43" i="2"/>
  <c r="D42" i="2"/>
  <c r="D41" i="2"/>
  <c r="D40" i="2"/>
  <c r="D39" i="2"/>
  <c r="B40" i="2"/>
  <c r="B41" i="2" s="1"/>
  <c r="B42" i="2" s="1"/>
  <c r="B43" i="2" s="1"/>
  <c r="B44" i="2" s="1"/>
  <c r="B45" i="2" s="1"/>
  <c r="B46" i="2" s="1"/>
  <c r="B47" i="2" s="1"/>
  <c r="B48" i="2" s="1"/>
  <c r="I14" i="2"/>
  <c r="I13" i="2"/>
  <c r="I12" i="2"/>
  <c r="I11" i="2"/>
  <c r="I10" i="2"/>
  <c r="I9" i="2"/>
  <c r="I8" i="2"/>
  <c r="I7" i="2"/>
  <c r="I6" i="2"/>
  <c r="G16" i="2"/>
  <c r="I5" i="2"/>
  <c r="D16" i="2"/>
  <c r="C30" i="2"/>
  <c r="C29" i="2"/>
  <c r="C28" i="2"/>
  <c r="C27" i="2"/>
  <c r="C26" i="2"/>
  <c r="C25" i="2"/>
  <c r="C24" i="2"/>
  <c r="C23" i="2"/>
  <c r="C22" i="2"/>
  <c r="B30" i="2"/>
  <c r="B29" i="2"/>
  <c r="B28" i="2"/>
  <c r="B27" i="2"/>
  <c r="B26" i="2"/>
  <c r="B25" i="2"/>
  <c r="B24" i="2"/>
  <c r="B23" i="2"/>
  <c r="B22" i="2"/>
  <c r="C21" i="2"/>
  <c r="B21" i="2"/>
  <c r="F14" i="2"/>
  <c r="F13" i="2"/>
  <c r="F12" i="2"/>
  <c r="F11" i="2"/>
  <c r="F10" i="2"/>
  <c r="F9" i="2"/>
  <c r="F8" i="2"/>
  <c r="F7" i="2"/>
  <c r="F6" i="2"/>
  <c r="F5" i="2"/>
  <c r="E14" i="2"/>
  <c r="E13" i="2"/>
  <c r="E12" i="2"/>
  <c r="E11" i="2"/>
  <c r="E10" i="2"/>
  <c r="E9" i="2"/>
  <c r="E8" i="2"/>
  <c r="E7" i="2"/>
  <c r="E6" i="2"/>
  <c r="E5" i="2"/>
  <c r="D14" i="2"/>
  <c r="D13" i="2"/>
  <c r="D12" i="2"/>
  <c r="D11" i="2"/>
  <c r="D10" i="2"/>
  <c r="D9" i="2"/>
  <c r="D8" i="2"/>
  <c r="D7" i="2"/>
  <c r="D6" i="2"/>
  <c r="D5" i="2"/>
  <c r="B7" i="2"/>
  <c r="B8" i="2" s="1"/>
  <c r="B9" i="2" s="1"/>
  <c r="B10" i="2" s="1"/>
  <c r="B11" i="2" s="1"/>
  <c r="B12" i="2" s="1"/>
  <c r="B13" i="2" s="1"/>
  <c r="B14" i="2" s="1"/>
  <c r="B6" i="2"/>
  <c r="C19" i="1" l="1"/>
  <c r="C18" i="1"/>
  <c r="D7" i="1"/>
  <c r="D6" i="1"/>
  <c r="B8" i="1"/>
  <c r="B9" i="1" s="1"/>
  <c r="B10" i="1" s="1"/>
  <c r="B11" i="1" s="1"/>
  <c r="B12" i="1" s="1"/>
  <c r="D12" i="1" s="1"/>
  <c r="C24" i="1" s="1"/>
  <c r="B7" i="1"/>
  <c r="D9" i="1" l="1"/>
  <c r="C21" i="1" s="1"/>
  <c r="D10" i="1"/>
  <c r="C22" i="1" s="1"/>
  <c r="D11" i="1"/>
  <c r="C23" i="1" s="1"/>
  <c r="D8" i="1"/>
  <c r="C20" i="1" s="1"/>
</calcChain>
</file>

<file path=xl/sharedStrings.xml><?xml version="1.0" encoding="utf-8"?>
<sst xmlns="http://schemas.openxmlformats.org/spreadsheetml/2006/main" count="27" uniqueCount="22">
  <si>
    <t>The table below summarize the value of po2 as a function of r :</t>
  </si>
  <si>
    <t>Po2 (mmHg)</t>
  </si>
  <si>
    <t>(1-(r/R)^2)</t>
  </si>
  <si>
    <t>Radial Position r ( um)</t>
  </si>
  <si>
    <t>Oxygen Partial Pressure pO2, mmHg</t>
  </si>
  <si>
    <t>Fractional Hemoglobin Saturation ( Y )</t>
  </si>
  <si>
    <t>Y/(1-Y)</t>
  </si>
  <si>
    <t>ln(po2)</t>
  </si>
  <si>
    <t>ln(Y/(1-Y))</t>
  </si>
  <si>
    <t>Y Calculated</t>
  </si>
  <si>
    <t>P50</t>
  </si>
  <si>
    <t>P50=</t>
  </si>
  <si>
    <t>Yintercept/slope</t>
  </si>
  <si>
    <t>n</t>
  </si>
  <si>
    <t>ln(P50)=</t>
  </si>
  <si>
    <t>e^ln(P50)</t>
  </si>
  <si>
    <t>a) Linear Relation:</t>
  </si>
  <si>
    <t>b) Hill Equation Vs Experimental</t>
  </si>
  <si>
    <t>Experimental Data</t>
  </si>
  <si>
    <t>Hill Equation</t>
  </si>
  <si>
    <t xml:space="preserve"> ( Y ) By Hill Equation</t>
  </si>
  <si>
    <t xml:space="preserve"> ( Y ) Experimentally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</si>
</sst>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Sheet1!$D$17</c:f>
              <c:strCache>
                <c:ptCount val="1"/>
                <c:pt idx="0">
                  <c:v>Po2 (mmHg)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9410411198600175"/>
                  <c:y val="-0.2316593759113444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Sheet1!$C$18:$C$24</c:f>
              <c:numCache>
                <c:formatCode>0.00</c:formatCode>
                <c:ptCount val="7"/>
                <c:pt idx="0">
                  <c:v>0.9375</c:v>
                </c:pt>
                <c:pt idx="1">
                  <c:v>0.859375</c:v>
                </c:pt>
                <c:pt idx="2">
                  <c:v>0.75</c:v>
                </c:pt>
                <c:pt idx="3">
                  <c:v>0.609375</c:v>
                </c:pt>
                <c:pt idx="4">
                  <c:v>0.4375</c:v>
                </c:pt>
                <c:pt idx="5">
                  <c:v>0.234375</c:v>
                </c:pt>
                <c:pt idx="6">
                  <c:v>0</c:v>
                </c:pt>
              </c:numCache>
            </c:numRef>
          </c:xVal>
          <c:yVal>
            <c:numRef>
              <c:f>Sheet1!$D$18:$D$24</c:f>
              <c:numCache>
                <c:formatCode>General</c:formatCode>
                <c:ptCount val="7"/>
                <c:pt idx="0">
                  <c:v>40</c:v>
                </c:pt>
                <c:pt idx="1">
                  <c:v>45</c:v>
                </c:pt>
                <c:pt idx="2">
                  <c:v>49</c:v>
                </c:pt>
                <c:pt idx="3">
                  <c:v>55</c:v>
                </c:pt>
                <c:pt idx="4">
                  <c:v>62</c:v>
                </c:pt>
                <c:pt idx="5">
                  <c:v>77</c:v>
                </c:pt>
                <c:pt idx="6">
                  <c:v>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D6-4E45-A5DA-3B75A4328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096624"/>
        <c:axId val="109098256"/>
      </c:scatterChart>
      <c:valAx>
        <c:axId val="10909662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98256"/>
        <c:crosses val="autoZero"/>
        <c:crossBetween val="midCat"/>
      </c:valAx>
      <c:valAx>
        <c:axId val="10909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96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Sheet2!$C$20</c:f>
              <c:strCache>
                <c:ptCount val="1"/>
                <c:pt idx="0">
                  <c:v>ln(Y/(1-Y))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trendline>
            <c:spPr>
              <a:ln w="28575" cap="rnd">
                <a:solidFill>
                  <a:srgbClr val="7030A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Sheet2!$B$21:$B$30</c:f>
              <c:numCache>
                <c:formatCode>0.00</c:formatCode>
                <c:ptCount val="10"/>
                <c:pt idx="0">
                  <c:v>2.3025850929940459</c:v>
                </c:pt>
                <c:pt idx="1">
                  <c:v>2.9957322735539909</c:v>
                </c:pt>
                <c:pt idx="2">
                  <c:v>3.4011973816621555</c:v>
                </c:pt>
                <c:pt idx="3">
                  <c:v>3.6888794541139363</c:v>
                </c:pt>
                <c:pt idx="4">
                  <c:v>3.912023005428146</c:v>
                </c:pt>
                <c:pt idx="5">
                  <c:v>4.0943445622221004</c:v>
                </c:pt>
                <c:pt idx="6">
                  <c:v>4.2484952420493594</c:v>
                </c:pt>
                <c:pt idx="7">
                  <c:v>4.3820266346738812</c:v>
                </c:pt>
                <c:pt idx="8">
                  <c:v>4.499809670330265</c:v>
                </c:pt>
                <c:pt idx="9">
                  <c:v>4.6051701859880918</c:v>
                </c:pt>
              </c:numCache>
            </c:numRef>
          </c:xVal>
          <c:yVal>
            <c:numRef>
              <c:f>Sheet2!$C$21:$C$30</c:f>
              <c:numCache>
                <c:formatCode>0.00</c:formatCode>
                <c:ptCount val="10"/>
                <c:pt idx="0">
                  <c:v>-1.9924301646902063</c:v>
                </c:pt>
                <c:pt idx="1">
                  <c:v>-0.94446160884085117</c:v>
                </c:pt>
                <c:pt idx="2">
                  <c:v>0.24116205681688824</c:v>
                </c:pt>
                <c:pt idx="3">
                  <c:v>0.94446160884085129</c:v>
                </c:pt>
                <c:pt idx="4">
                  <c:v>1.5163474893680882</c:v>
                </c:pt>
                <c:pt idx="5">
                  <c:v>1.9924301646902063</c:v>
                </c:pt>
                <c:pt idx="6">
                  <c:v>2.3136349291806311</c:v>
                </c:pt>
                <c:pt idx="7">
                  <c:v>2.5866893440979433</c:v>
                </c:pt>
                <c:pt idx="8">
                  <c:v>2.9444389791664394</c:v>
                </c:pt>
                <c:pt idx="9">
                  <c:v>3.1780538303479449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67-3549-82DD-B68905CA7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932560"/>
        <c:axId val="1203934192"/>
      </c:scatterChart>
      <c:valAx>
        <c:axId val="120393256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934192"/>
        <c:crosses val="autoZero"/>
        <c:crossBetween val="midCat"/>
      </c:valAx>
      <c:valAx>
        <c:axId val="120393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932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Sheet2!$C$38</c:f>
              <c:strCache>
                <c:ptCount val="1"/>
                <c:pt idx="0">
                  <c:v> ( Y ) Experimentally</c:v>
                </c:pt>
              </c:strCache>
            </c:strRef>
          </c:tx>
          <c:spPr>
            <a:ln w="38100" cap="rnd">
              <a:solidFill>
                <a:schemeClr val="accent2">
                  <a:shade val="76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Sheet2!$B$39:$B$48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Sheet2!$C$39:$C$48</c:f>
              <c:numCache>
                <c:formatCode>General</c:formatCode>
                <c:ptCount val="10"/>
                <c:pt idx="0">
                  <c:v>0.12</c:v>
                </c:pt>
                <c:pt idx="1">
                  <c:v>0.28000000000000003</c:v>
                </c:pt>
                <c:pt idx="2">
                  <c:v>0.56000000000000005</c:v>
                </c:pt>
                <c:pt idx="3">
                  <c:v>0.72</c:v>
                </c:pt>
                <c:pt idx="4">
                  <c:v>0.82</c:v>
                </c:pt>
                <c:pt idx="5">
                  <c:v>0.88</c:v>
                </c:pt>
                <c:pt idx="6">
                  <c:v>0.91</c:v>
                </c:pt>
                <c:pt idx="7">
                  <c:v>0.93</c:v>
                </c:pt>
                <c:pt idx="8">
                  <c:v>0.95</c:v>
                </c:pt>
                <c:pt idx="9">
                  <c:v>0.96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29-A748-8193-911017E317FD}"/>
            </c:ext>
          </c:extLst>
        </c:ser>
        <c:ser>
          <c:idx val="1"/>
          <c:order val="1"/>
          <c:tx>
            <c:strRef>
              <c:f>Sheet2!$D$38</c:f>
              <c:strCache>
                <c:ptCount val="1"/>
                <c:pt idx="0">
                  <c:v> ( Y ) By Hill Equation</c:v>
                </c:pt>
              </c:strCache>
            </c:strRef>
          </c:tx>
          <c:spPr>
            <a:ln w="28575" cap="rnd">
              <a:solidFill>
                <a:schemeClr val="accent2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Sheet2!$B$39:$B$48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Sheet2!$D$39:$D$48</c:f>
              <c:numCache>
                <c:formatCode>0.00</c:formatCode>
                <c:ptCount val="10"/>
                <c:pt idx="0">
                  <c:v>9.5374263514859087E-2</c:v>
                </c:pt>
                <c:pt idx="1">
                  <c:v>0.34731390628736702</c:v>
                </c:pt>
                <c:pt idx="2">
                  <c:v>0.57837263619156176</c:v>
                </c:pt>
                <c:pt idx="3">
                  <c:v>0.72868834280765671</c:v>
                </c:pt>
                <c:pt idx="4">
                  <c:v>0.81893219332284717</c:v>
                </c:pt>
                <c:pt idx="5">
                  <c:v>0.87379538324069728</c:v>
                </c:pt>
                <c:pt idx="6">
                  <c:v>0.90845881831322484</c:v>
                </c:pt>
                <c:pt idx="7">
                  <c:v>0.93129941909208958</c:v>
                </c:pt>
                <c:pt idx="8">
                  <c:v>0.94694467638197954</c:v>
                </c:pt>
                <c:pt idx="9">
                  <c:v>0.9580320477550045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29-A748-8193-911017E31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4935728"/>
        <c:axId val="1225017856"/>
      </c:scatterChart>
      <c:valAx>
        <c:axId val="122493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5017856"/>
        <c:crosses val="autoZero"/>
        <c:crossBetween val="midCat"/>
      </c:valAx>
      <c:valAx>
        <c:axId val="122501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935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266434</xdr:colOff>
      <xdr:row>1</xdr:row>
      <xdr:rowOff>8880</xdr:rowOff>
    </xdr:from>
    <xdr:to>
      <xdr:col>9</xdr:col>
      <xdr:colOff>79930</xdr:colOff>
      <xdr:row>15</xdr:row>
      <xdr:rowOff>18791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5A49C5-D2ED-854C-A7EE-B2EEFE8E7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0979" y="213146"/>
          <a:ext cx="3943217" cy="3134857"/>
        </a:xfrm>
        <a:prstGeom prst="rect">
          <a:avLst/>
        </a:prstGeom>
      </xdr:spPr>
    </xdr:pic>
    <xdr:clientData/>
  </xdr:twoCellAnchor>
  <xdr:twoCellAnchor>
    <xdr:from>
      <xdr:col>5</xdr:col>
      <xdr:colOff>345440</xdr:colOff>
      <xdr:row>15</xdr:row>
      <xdr:rowOff>101600</xdr:rowOff>
    </xdr:from>
    <xdr:to>
      <xdr:col>10</xdr:col>
      <xdr:colOff>802640</xdr:colOff>
      <xdr:row>27</xdr:row>
      <xdr:rowOff>142240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F121F21-0B1F-C146-9794-45C6866FAB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496536</xdr:colOff>
      <xdr:row>19</xdr:row>
      <xdr:rowOff>30692</xdr:rowOff>
    </xdr:from>
    <xdr:to>
      <xdr:col>9</xdr:col>
      <xdr:colOff>94369</xdr:colOff>
      <xdr:row>31</xdr:row>
      <xdr:rowOff>39864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34EF3A-8E69-D34D-943A-009CF24452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99659</xdr:colOff>
      <xdr:row>35</xdr:row>
      <xdr:rowOff>48331</xdr:rowOff>
    </xdr:from>
    <xdr:to>
      <xdr:col>7</xdr:col>
      <xdr:colOff>561797</xdr:colOff>
      <xdr:row>47</xdr:row>
      <xdr:rowOff>83962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FE13926-4938-A743-81CA-5D49F6E279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25AB2-21E9-DA49-89A2-B087A253E53B}">
  <sheetPr>
    <pageSetUpPr fitToPage="1"/>
  </sheetPr>
  <dimension ref="A2:D25"/>
  <sheetViews>
    <sheetView topLeftCell="A5" zoomScale="125" workbookViewId="0">
      <selection activeCell="A2" sqref="A2:K28"/>
    </sheetView>
  </sheetViews>
  <sheetFormatPr baseColWidth="10" defaultRowHeight="16" x14ac:dyDescent="0.2"/>
  <cols>
    <col min="2" max="2" width="21.83203125" customWidth="1"/>
    <col min="3" max="3" width="17" customWidth="1"/>
    <col min="4" max="4" width="15.5" customWidth="1"/>
  </cols>
  <sheetData>
    <row r="2" spans="1:4" x14ac:dyDescent="0.2">
      <c r="A2" t="s">
        <v>0</v>
      </c>
    </row>
    <row r="4" spans="1:4" ht="17" thickBot="1" x14ac:dyDescent="0.25"/>
    <row r="5" spans="1:4" ht="18" thickTop="1" thickBot="1" x14ac:dyDescent="0.25">
      <c r="B5" s="1" t="s">
        <v>3</v>
      </c>
      <c r="C5" s="1" t="s">
        <v>1</v>
      </c>
      <c r="D5" s="1" t="s">
        <v>2</v>
      </c>
    </row>
    <row r="6" spans="1:4" ht="18" thickTop="1" thickBot="1" x14ac:dyDescent="0.25">
      <c r="B6" s="1">
        <v>100</v>
      </c>
      <c r="C6" s="1">
        <v>40</v>
      </c>
      <c r="D6" s="2">
        <f>1-(B6/400)^2</f>
        <v>0.9375</v>
      </c>
    </row>
    <row r="7" spans="1:4" ht="18" thickTop="1" thickBot="1" x14ac:dyDescent="0.25">
      <c r="B7" s="1">
        <f>B6+50</f>
        <v>150</v>
      </c>
      <c r="C7" s="1">
        <v>45</v>
      </c>
      <c r="D7" s="2">
        <f t="shared" ref="D7:D12" si="0">1-(B7/400)^2</f>
        <v>0.859375</v>
      </c>
    </row>
    <row r="8" spans="1:4" ht="18" thickTop="1" thickBot="1" x14ac:dyDescent="0.25">
      <c r="B8" s="1">
        <f t="shared" ref="B8:B12" si="1">B7+50</f>
        <v>200</v>
      </c>
      <c r="C8" s="1">
        <v>49</v>
      </c>
      <c r="D8" s="2">
        <f t="shared" si="0"/>
        <v>0.75</v>
      </c>
    </row>
    <row r="9" spans="1:4" ht="18" thickTop="1" thickBot="1" x14ac:dyDescent="0.25">
      <c r="B9" s="1">
        <f t="shared" si="1"/>
        <v>250</v>
      </c>
      <c r="C9" s="1">
        <v>55</v>
      </c>
      <c r="D9" s="2">
        <f t="shared" si="0"/>
        <v>0.609375</v>
      </c>
    </row>
    <row r="10" spans="1:4" ht="18" thickTop="1" thickBot="1" x14ac:dyDescent="0.25">
      <c r="B10" s="1">
        <f t="shared" si="1"/>
        <v>300</v>
      </c>
      <c r="C10" s="1">
        <v>62</v>
      </c>
      <c r="D10" s="2">
        <f t="shared" si="0"/>
        <v>0.4375</v>
      </c>
    </row>
    <row r="11" spans="1:4" ht="18" thickTop="1" thickBot="1" x14ac:dyDescent="0.25">
      <c r="B11" s="1">
        <f t="shared" si="1"/>
        <v>350</v>
      </c>
      <c r="C11" s="1">
        <v>77</v>
      </c>
      <c r="D11" s="2">
        <f t="shared" si="0"/>
        <v>0.234375</v>
      </c>
    </row>
    <row r="12" spans="1:4" ht="18" thickTop="1" thickBot="1" x14ac:dyDescent="0.25">
      <c r="B12" s="1">
        <f t="shared" si="1"/>
        <v>400</v>
      </c>
      <c r="C12" s="1">
        <v>93</v>
      </c>
      <c r="D12" s="2">
        <f t="shared" si="0"/>
        <v>0</v>
      </c>
    </row>
    <row r="13" spans="1:4" ht="17" thickTop="1" x14ac:dyDescent="0.2"/>
    <row r="16" spans="1:4" ht="17" thickBot="1" x14ac:dyDescent="0.25"/>
    <row r="17" spans="3:4" ht="18" thickTop="1" thickBot="1" x14ac:dyDescent="0.25">
      <c r="C17" s="1" t="s">
        <v>2</v>
      </c>
      <c r="D17" s="1" t="s">
        <v>1</v>
      </c>
    </row>
    <row r="18" spans="3:4" ht="18" thickTop="1" thickBot="1" x14ac:dyDescent="0.25">
      <c r="C18" s="2">
        <f>D6</f>
        <v>0.9375</v>
      </c>
      <c r="D18" s="1">
        <v>40</v>
      </c>
    </row>
    <row r="19" spans="3:4" ht="18" thickTop="1" thickBot="1" x14ac:dyDescent="0.25">
      <c r="C19" s="2">
        <f t="shared" ref="C19:C24" si="2">D7</f>
        <v>0.859375</v>
      </c>
      <c r="D19" s="1">
        <v>45</v>
      </c>
    </row>
    <row r="20" spans="3:4" ht="18" thickTop="1" thickBot="1" x14ac:dyDescent="0.25">
      <c r="C20" s="2">
        <f t="shared" si="2"/>
        <v>0.75</v>
      </c>
      <c r="D20" s="1">
        <v>49</v>
      </c>
    </row>
    <row r="21" spans="3:4" ht="18" thickTop="1" thickBot="1" x14ac:dyDescent="0.25">
      <c r="C21" s="2">
        <f t="shared" si="2"/>
        <v>0.609375</v>
      </c>
      <c r="D21" s="1">
        <v>55</v>
      </c>
    </row>
    <row r="22" spans="3:4" ht="18" thickTop="1" thickBot="1" x14ac:dyDescent="0.25">
      <c r="C22" s="2">
        <f t="shared" si="2"/>
        <v>0.4375</v>
      </c>
      <c r="D22" s="1">
        <v>62</v>
      </c>
    </row>
    <row r="23" spans="3:4" ht="18" thickTop="1" thickBot="1" x14ac:dyDescent="0.25">
      <c r="C23" s="2">
        <f t="shared" si="2"/>
        <v>0.234375</v>
      </c>
      <c r="D23" s="1">
        <v>77</v>
      </c>
    </row>
    <row r="24" spans="3:4" ht="18" thickTop="1" thickBot="1" x14ac:dyDescent="0.25">
      <c r="C24" s="2">
        <f t="shared" si="2"/>
        <v>0</v>
      </c>
      <c r="D24" s="1">
        <v>93</v>
      </c>
    </row>
    <row r="25" spans="3:4" ht="17" thickTop="1" x14ac:dyDescent="0.2"/>
  </sheetData>
  <pageMargins left="0.25" right="0.25" top="0.75" bottom="0.75" header="0.3" footer="0.3"/>
  <pageSetup paperSize="9" scale="95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681EB-9DDA-1546-BA65-63D7422146E1}">
  <sheetPr>
    <pageSetUpPr fitToPage="1"/>
  </sheetPr>
  <dimension ref="B3:I49"/>
  <sheetViews>
    <sheetView tabSelected="1" topLeftCell="C29" zoomScale="144" workbookViewId="0">
      <selection activeCell="A4" sqref="A4:J49"/>
    </sheetView>
  </sheetViews>
  <sheetFormatPr baseColWidth="10" defaultRowHeight="16" x14ac:dyDescent="0.2"/>
  <cols>
    <col min="2" max="2" width="30.6640625" customWidth="1"/>
    <col min="3" max="3" width="32.5" customWidth="1"/>
    <col min="4" max="4" width="33.33203125" customWidth="1"/>
    <col min="5" max="5" width="32.1640625" customWidth="1"/>
  </cols>
  <sheetData>
    <row r="3" spans="2:9" ht="17" thickBot="1" x14ac:dyDescent="0.25"/>
    <row r="4" spans="2:9" ht="18" thickTop="1" thickBot="1" x14ac:dyDescent="0.25"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10</v>
      </c>
      <c r="H4" s="8" t="s">
        <v>13</v>
      </c>
      <c r="I4" s="8" t="s">
        <v>9</v>
      </c>
    </row>
    <row r="5" spans="2:9" ht="18" thickTop="1" thickBot="1" x14ac:dyDescent="0.25">
      <c r="B5" s="4">
        <v>10</v>
      </c>
      <c r="C5" s="4">
        <v>0.12</v>
      </c>
      <c r="D5" s="5">
        <f>C5/(1-C5)</f>
        <v>0.13636363636363635</v>
      </c>
      <c r="E5" s="5">
        <f>LN(B5)</f>
        <v>2.3025850929940459</v>
      </c>
      <c r="F5" s="5">
        <f>LN(D5)</f>
        <v>-1.9924301646902063</v>
      </c>
      <c r="G5" s="4">
        <v>26.202456000000002</v>
      </c>
      <c r="H5" s="4">
        <v>2.3355000000000001</v>
      </c>
      <c r="I5" s="5">
        <f>B5^H5/(G5^H5+B5^H5)</f>
        <v>9.5374263514859087E-2</v>
      </c>
    </row>
    <row r="6" spans="2:9" ht="18" thickTop="1" thickBot="1" x14ac:dyDescent="0.25">
      <c r="B6" s="4">
        <f>B5+10</f>
        <v>20</v>
      </c>
      <c r="C6" s="4">
        <v>0.28000000000000003</v>
      </c>
      <c r="D6" s="5">
        <f t="shared" ref="D6:D14" si="0">C6/(1-C6)</f>
        <v>0.38888888888888895</v>
      </c>
      <c r="E6" s="5">
        <f t="shared" ref="E6:E14" si="1">LN(B6)</f>
        <v>2.9957322735539909</v>
      </c>
      <c r="F6" s="5">
        <f t="shared" ref="F6:F14" si="2">LN(D6)</f>
        <v>-0.94446160884085117</v>
      </c>
      <c r="G6" s="4">
        <v>26.202456000000002</v>
      </c>
      <c r="H6" s="4">
        <v>2.3355000000000001</v>
      </c>
      <c r="I6" s="5">
        <f t="shared" ref="I6:I14" si="3">B6^H6/(G6^H6+B6^H6)</f>
        <v>0.34731390628736702</v>
      </c>
    </row>
    <row r="7" spans="2:9" ht="18" thickTop="1" thickBot="1" x14ac:dyDescent="0.25">
      <c r="B7" s="4">
        <f t="shared" ref="B7:B14" si="4">B6+10</f>
        <v>30</v>
      </c>
      <c r="C7" s="4">
        <v>0.56000000000000005</v>
      </c>
      <c r="D7" s="5">
        <f t="shared" si="0"/>
        <v>1.2727272727272729</v>
      </c>
      <c r="E7" s="5">
        <f t="shared" si="1"/>
        <v>3.4011973816621555</v>
      </c>
      <c r="F7" s="5">
        <f t="shared" si="2"/>
        <v>0.24116205681688824</v>
      </c>
      <c r="G7" s="4">
        <v>26.202456000000002</v>
      </c>
      <c r="H7" s="4">
        <v>2.3355000000000001</v>
      </c>
      <c r="I7" s="5">
        <f t="shared" si="3"/>
        <v>0.57837263619156176</v>
      </c>
    </row>
    <row r="8" spans="2:9" ht="18" thickTop="1" thickBot="1" x14ac:dyDescent="0.25">
      <c r="B8" s="4">
        <f t="shared" si="4"/>
        <v>40</v>
      </c>
      <c r="C8" s="4">
        <v>0.72</v>
      </c>
      <c r="D8" s="5">
        <f t="shared" si="0"/>
        <v>2.5714285714285712</v>
      </c>
      <c r="E8" s="5">
        <f t="shared" si="1"/>
        <v>3.6888794541139363</v>
      </c>
      <c r="F8" s="5">
        <f t="shared" si="2"/>
        <v>0.94446160884085129</v>
      </c>
      <c r="G8" s="4">
        <v>26.202456000000002</v>
      </c>
      <c r="H8" s="4">
        <v>2.3355000000000001</v>
      </c>
      <c r="I8" s="5">
        <f t="shared" si="3"/>
        <v>0.72868834280765671</v>
      </c>
    </row>
    <row r="9" spans="2:9" ht="18" thickTop="1" thickBot="1" x14ac:dyDescent="0.25">
      <c r="B9" s="4">
        <f t="shared" si="4"/>
        <v>50</v>
      </c>
      <c r="C9" s="4">
        <v>0.82</v>
      </c>
      <c r="D9" s="5">
        <f t="shared" si="0"/>
        <v>4.5555555555555545</v>
      </c>
      <c r="E9" s="5">
        <f t="shared" si="1"/>
        <v>3.912023005428146</v>
      </c>
      <c r="F9" s="5">
        <f t="shared" si="2"/>
        <v>1.5163474893680882</v>
      </c>
      <c r="G9" s="4">
        <v>26.202456000000002</v>
      </c>
      <c r="H9" s="4">
        <v>2.3355000000000001</v>
      </c>
      <c r="I9" s="5">
        <f t="shared" si="3"/>
        <v>0.81893219332284717</v>
      </c>
    </row>
    <row r="10" spans="2:9" ht="18" thickTop="1" thickBot="1" x14ac:dyDescent="0.25">
      <c r="B10" s="4">
        <f t="shared" si="4"/>
        <v>60</v>
      </c>
      <c r="C10" s="4">
        <v>0.88</v>
      </c>
      <c r="D10" s="5">
        <f t="shared" si="0"/>
        <v>7.3333333333333339</v>
      </c>
      <c r="E10" s="5">
        <f t="shared" si="1"/>
        <v>4.0943445622221004</v>
      </c>
      <c r="F10" s="5">
        <f t="shared" si="2"/>
        <v>1.9924301646902063</v>
      </c>
      <c r="G10" s="4">
        <v>26.202456000000002</v>
      </c>
      <c r="H10" s="4">
        <v>2.3355000000000001</v>
      </c>
      <c r="I10" s="5">
        <f t="shared" si="3"/>
        <v>0.87379538324069728</v>
      </c>
    </row>
    <row r="11" spans="2:9" ht="18" thickTop="1" thickBot="1" x14ac:dyDescent="0.25">
      <c r="B11" s="4">
        <f t="shared" si="4"/>
        <v>70</v>
      </c>
      <c r="C11" s="4">
        <v>0.91</v>
      </c>
      <c r="D11" s="5">
        <f t="shared" si="0"/>
        <v>10.111111111111114</v>
      </c>
      <c r="E11" s="5">
        <f t="shared" si="1"/>
        <v>4.2484952420493594</v>
      </c>
      <c r="F11" s="5">
        <f t="shared" si="2"/>
        <v>2.3136349291806311</v>
      </c>
      <c r="G11" s="4">
        <v>26.202456000000002</v>
      </c>
      <c r="H11" s="4">
        <v>2.3355000000000001</v>
      </c>
      <c r="I11" s="5">
        <f t="shared" si="3"/>
        <v>0.90845881831322484</v>
      </c>
    </row>
    <row r="12" spans="2:9" ht="18" thickTop="1" thickBot="1" x14ac:dyDescent="0.25">
      <c r="B12" s="4">
        <f t="shared" si="4"/>
        <v>80</v>
      </c>
      <c r="C12" s="4">
        <v>0.93</v>
      </c>
      <c r="D12" s="5">
        <f t="shared" si="0"/>
        <v>13.285714285714295</v>
      </c>
      <c r="E12" s="5">
        <f t="shared" si="1"/>
        <v>4.3820266346738812</v>
      </c>
      <c r="F12" s="5">
        <f t="shared" si="2"/>
        <v>2.5866893440979433</v>
      </c>
      <c r="G12" s="4">
        <v>26.202456000000002</v>
      </c>
      <c r="H12" s="4">
        <v>2.3355000000000001</v>
      </c>
      <c r="I12" s="5">
        <f t="shared" si="3"/>
        <v>0.93129941909208958</v>
      </c>
    </row>
    <row r="13" spans="2:9" ht="18" thickTop="1" thickBot="1" x14ac:dyDescent="0.25">
      <c r="B13" s="4">
        <f t="shared" si="4"/>
        <v>90</v>
      </c>
      <c r="C13" s="4">
        <v>0.95</v>
      </c>
      <c r="D13" s="5">
        <f t="shared" si="0"/>
        <v>18.999999999999982</v>
      </c>
      <c r="E13" s="5">
        <f t="shared" si="1"/>
        <v>4.499809670330265</v>
      </c>
      <c r="F13" s="5">
        <f t="shared" si="2"/>
        <v>2.9444389791664394</v>
      </c>
      <c r="G13" s="4">
        <v>26.202456000000002</v>
      </c>
      <c r="H13" s="4">
        <v>2.3355000000000001</v>
      </c>
      <c r="I13" s="5">
        <f t="shared" si="3"/>
        <v>0.94694467638197954</v>
      </c>
    </row>
    <row r="14" spans="2:9" ht="18" thickTop="1" thickBot="1" x14ac:dyDescent="0.25">
      <c r="B14" s="4">
        <f t="shared" si="4"/>
        <v>100</v>
      </c>
      <c r="C14" s="4">
        <v>0.96</v>
      </c>
      <c r="D14" s="5">
        <f t="shared" si="0"/>
        <v>23.999999999999979</v>
      </c>
      <c r="E14" s="5">
        <f t="shared" si="1"/>
        <v>4.6051701859880918</v>
      </c>
      <c r="F14" s="5">
        <f t="shared" si="2"/>
        <v>3.1780538303479449</v>
      </c>
      <c r="G14" s="4">
        <v>26.202456000000002</v>
      </c>
      <c r="H14" s="4">
        <v>2.3355000000000001</v>
      </c>
      <c r="I14" s="5">
        <f t="shared" si="3"/>
        <v>0.9580320477550045</v>
      </c>
    </row>
    <row r="15" spans="2:9" ht="17" thickTop="1" x14ac:dyDescent="0.2"/>
    <row r="16" spans="2:9" x14ac:dyDescent="0.2">
      <c r="B16" s="6" t="s">
        <v>14</v>
      </c>
      <c r="C16" t="s">
        <v>12</v>
      </c>
      <c r="D16" s="7">
        <f>7.6274/2.3355</f>
        <v>3.2658531363733672</v>
      </c>
      <c r="E16" t="s">
        <v>11</v>
      </c>
      <c r="F16" t="s">
        <v>15</v>
      </c>
      <c r="G16">
        <f>EXP(D16)</f>
        <v>26.202455725965883</v>
      </c>
    </row>
    <row r="18" spans="2:3" x14ac:dyDescent="0.2">
      <c r="B18" s="13" t="s">
        <v>16</v>
      </c>
    </row>
    <row r="19" spans="2:3" ht="17" thickBot="1" x14ac:dyDescent="0.25"/>
    <row r="20" spans="2:3" ht="18" thickTop="1" thickBot="1" x14ac:dyDescent="0.25">
      <c r="B20" s="3" t="s">
        <v>7</v>
      </c>
      <c r="C20" s="3" t="s">
        <v>8</v>
      </c>
    </row>
    <row r="21" spans="2:3" ht="18" thickTop="1" thickBot="1" x14ac:dyDescent="0.25">
      <c r="B21" s="5">
        <f>E5</f>
        <v>2.3025850929940459</v>
      </c>
      <c r="C21" s="5">
        <f>F5</f>
        <v>-1.9924301646902063</v>
      </c>
    </row>
    <row r="22" spans="2:3" ht="18" thickTop="1" thickBot="1" x14ac:dyDescent="0.25">
      <c r="B22" s="5">
        <f t="shared" ref="B22:B30" si="5">E6</f>
        <v>2.9957322735539909</v>
      </c>
      <c r="C22" s="5">
        <f t="shared" ref="C22:C30" si="6">F6</f>
        <v>-0.94446160884085117</v>
      </c>
    </row>
    <row r="23" spans="2:3" ht="18" thickTop="1" thickBot="1" x14ac:dyDescent="0.25">
      <c r="B23" s="5">
        <f t="shared" si="5"/>
        <v>3.4011973816621555</v>
      </c>
      <c r="C23" s="5">
        <f t="shared" si="6"/>
        <v>0.24116205681688824</v>
      </c>
    </row>
    <row r="24" spans="2:3" ht="18" thickTop="1" thickBot="1" x14ac:dyDescent="0.25">
      <c r="B24" s="5">
        <f t="shared" si="5"/>
        <v>3.6888794541139363</v>
      </c>
      <c r="C24" s="5">
        <f t="shared" si="6"/>
        <v>0.94446160884085129</v>
      </c>
    </row>
    <row r="25" spans="2:3" ht="18" thickTop="1" thickBot="1" x14ac:dyDescent="0.25">
      <c r="B25" s="5">
        <f t="shared" si="5"/>
        <v>3.912023005428146</v>
      </c>
      <c r="C25" s="5">
        <f t="shared" si="6"/>
        <v>1.5163474893680882</v>
      </c>
    </row>
    <row r="26" spans="2:3" ht="18" thickTop="1" thickBot="1" x14ac:dyDescent="0.25">
      <c r="B26" s="5">
        <f t="shared" si="5"/>
        <v>4.0943445622221004</v>
      </c>
      <c r="C26" s="5">
        <f t="shared" si="6"/>
        <v>1.9924301646902063</v>
      </c>
    </row>
    <row r="27" spans="2:3" ht="18" thickTop="1" thickBot="1" x14ac:dyDescent="0.25">
      <c r="B27" s="5">
        <f t="shared" si="5"/>
        <v>4.2484952420493594</v>
      </c>
      <c r="C27" s="5">
        <f t="shared" si="6"/>
        <v>2.3136349291806311</v>
      </c>
    </row>
    <row r="28" spans="2:3" ht="18" thickTop="1" thickBot="1" x14ac:dyDescent="0.25">
      <c r="B28" s="5">
        <f t="shared" si="5"/>
        <v>4.3820266346738812</v>
      </c>
      <c r="C28" s="5">
        <f t="shared" si="6"/>
        <v>2.5866893440979433</v>
      </c>
    </row>
    <row r="29" spans="2:3" ht="18" thickTop="1" thickBot="1" x14ac:dyDescent="0.25">
      <c r="B29" s="5">
        <f t="shared" si="5"/>
        <v>4.499809670330265</v>
      </c>
      <c r="C29" s="5">
        <f t="shared" si="6"/>
        <v>2.9444389791664394</v>
      </c>
    </row>
    <row r="30" spans="2:3" ht="18" thickTop="1" thickBot="1" x14ac:dyDescent="0.25">
      <c r="B30" s="5">
        <f t="shared" si="5"/>
        <v>4.6051701859880918</v>
      </c>
      <c r="C30" s="5">
        <f t="shared" si="6"/>
        <v>3.1780538303479449</v>
      </c>
    </row>
    <row r="31" spans="2:3" ht="17" thickTop="1" x14ac:dyDescent="0.2"/>
    <row r="34" spans="2:5" x14ac:dyDescent="0.2">
      <c r="B34" s="13" t="s">
        <v>17</v>
      </c>
    </row>
    <row r="37" spans="2:5" ht="17" thickBot="1" x14ac:dyDescent="0.25">
      <c r="B37" t="s">
        <v>18</v>
      </c>
      <c r="D37" t="s">
        <v>19</v>
      </c>
    </row>
    <row r="38" spans="2:5" ht="18" thickTop="1" thickBot="1" x14ac:dyDescent="0.25">
      <c r="B38" s="3" t="s">
        <v>4</v>
      </c>
      <c r="C38" s="3" t="s">
        <v>21</v>
      </c>
      <c r="D38" s="9" t="s">
        <v>20</v>
      </c>
      <c r="E38" s="11"/>
    </row>
    <row r="39" spans="2:5" ht="18" thickTop="1" thickBot="1" x14ac:dyDescent="0.25">
      <c r="B39" s="4">
        <v>10</v>
      </c>
      <c r="C39" s="4">
        <v>0.12</v>
      </c>
      <c r="D39" s="10">
        <f>I5</f>
        <v>9.5374263514859087E-2</v>
      </c>
      <c r="E39" s="12"/>
    </row>
    <row r="40" spans="2:5" ht="18" thickTop="1" thickBot="1" x14ac:dyDescent="0.25">
      <c r="B40" s="4">
        <f>B39+10</f>
        <v>20</v>
      </c>
      <c r="C40" s="4">
        <v>0.28000000000000003</v>
      </c>
      <c r="D40" s="10">
        <f t="shared" ref="D40:D48" si="7">I6</f>
        <v>0.34731390628736702</v>
      </c>
      <c r="E40" s="12"/>
    </row>
    <row r="41" spans="2:5" ht="18" thickTop="1" thickBot="1" x14ac:dyDescent="0.25">
      <c r="B41" s="4">
        <f t="shared" ref="B41:D48" si="8">B40+10</f>
        <v>30</v>
      </c>
      <c r="C41" s="4">
        <v>0.56000000000000005</v>
      </c>
      <c r="D41" s="10">
        <f t="shared" si="7"/>
        <v>0.57837263619156176</v>
      </c>
      <c r="E41" s="12"/>
    </row>
    <row r="42" spans="2:5" ht="18" thickTop="1" thickBot="1" x14ac:dyDescent="0.25">
      <c r="B42" s="4">
        <f t="shared" si="8"/>
        <v>40</v>
      </c>
      <c r="C42" s="4">
        <v>0.72</v>
      </c>
      <c r="D42" s="10">
        <f t="shared" si="7"/>
        <v>0.72868834280765671</v>
      </c>
      <c r="E42" s="12"/>
    </row>
    <row r="43" spans="2:5" ht="18" thickTop="1" thickBot="1" x14ac:dyDescent="0.25">
      <c r="B43" s="4">
        <f t="shared" si="8"/>
        <v>50</v>
      </c>
      <c r="C43" s="4">
        <v>0.82</v>
      </c>
      <c r="D43" s="10">
        <f t="shared" si="7"/>
        <v>0.81893219332284717</v>
      </c>
      <c r="E43" s="12"/>
    </row>
    <row r="44" spans="2:5" ht="18" thickTop="1" thickBot="1" x14ac:dyDescent="0.25">
      <c r="B44" s="4">
        <f t="shared" si="8"/>
        <v>60</v>
      </c>
      <c r="C44" s="4">
        <v>0.88</v>
      </c>
      <c r="D44" s="10">
        <f t="shared" si="7"/>
        <v>0.87379538324069728</v>
      </c>
      <c r="E44" s="12"/>
    </row>
    <row r="45" spans="2:5" ht="18" thickTop="1" thickBot="1" x14ac:dyDescent="0.25">
      <c r="B45" s="4">
        <f t="shared" si="8"/>
        <v>70</v>
      </c>
      <c r="C45" s="4">
        <v>0.91</v>
      </c>
      <c r="D45" s="10">
        <f t="shared" si="7"/>
        <v>0.90845881831322484</v>
      </c>
      <c r="E45" s="12"/>
    </row>
    <row r="46" spans="2:5" ht="18" thickTop="1" thickBot="1" x14ac:dyDescent="0.25">
      <c r="B46" s="4">
        <f t="shared" si="8"/>
        <v>80</v>
      </c>
      <c r="C46" s="4">
        <v>0.93</v>
      </c>
      <c r="D46" s="10">
        <f t="shared" si="7"/>
        <v>0.93129941909208958</v>
      </c>
      <c r="E46" s="12"/>
    </row>
    <row r="47" spans="2:5" ht="18" thickTop="1" thickBot="1" x14ac:dyDescent="0.25">
      <c r="B47" s="4">
        <f t="shared" si="8"/>
        <v>90</v>
      </c>
      <c r="C47" s="4">
        <v>0.95</v>
      </c>
      <c r="D47" s="10">
        <f t="shared" si="7"/>
        <v>0.94694467638197954</v>
      </c>
      <c r="E47" s="12"/>
    </row>
    <row r="48" spans="2:5" ht="18" thickTop="1" thickBot="1" x14ac:dyDescent="0.25">
      <c r="B48" s="4">
        <f t="shared" si="8"/>
        <v>100</v>
      </c>
      <c r="C48" s="4">
        <v>0.96</v>
      </c>
      <c r="D48" s="10">
        <f t="shared" si="7"/>
        <v>0.9580320477550045</v>
      </c>
      <c r="E48" s="12"/>
    </row>
    <row r="49" ht="17" thickTop="1" x14ac:dyDescent="0.2"/>
  </sheetData>
  <pageMargins left="0.25" right="0.25" top="0.75" bottom="0.75" header="0.3" footer="0.3"/>
  <pageSetup paperSize="9" scale="61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2020-03-15T16:15:27Z</cp:lastPrinted>
  <dcterms:created xsi:type="dcterms:W3CDTF">2020-03-10T10:18:36Z</dcterms:created>
  <dcterms:modified xsi:type="dcterms:W3CDTF">2020-03-15T16:15:32Z</dcterms:modified>
</cp:coreProperties>
</file>